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.stortorvet2\Desktop\TDI\"/>
    </mc:Choice>
  </mc:AlternateContent>
  <xr:revisionPtr revIDLastSave="0" documentId="8_{69AD0E8F-68F7-4BA6-980C-629B12DAE805}" xr6:coauthVersionLast="32" xr6:coauthVersionMax="32" xr10:uidLastSave="{00000000-0000-0000-0000-000000000000}"/>
  <bookViews>
    <workbookView xWindow="120" yWindow="45" windowWidth="24915" windowHeight="12330" xr2:uid="{00000000-000D-0000-FFFF-FFFF00000000}"/>
  </bookViews>
  <sheets>
    <sheet name="Sheet1" sheetId="1" r:id="rId1"/>
  </sheets>
  <definedNames>
    <definedName name="_xlnm.Print_Area" localSheetId="0">Sheet1!$A$1:$F$39</definedName>
  </definedNames>
  <calcPr calcId="179017"/>
</workbook>
</file>

<file path=xl/calcChain.xml><?xml version="1.0" encoding="utf-8"?>
<calcChain xmlns="http://schemas.openxmlformats.org/spreadsheetml/2006/main">
  <c r="E45" i="1" l="1"/>
  <c r="C60" i="1" s="1"/>
  <c r="E44" i="1"/>
  <c r="B60" i="1" s="1"/>
  <c r="E31" i="1"/>
  <c r="D49" i="1" s="1"/>
  <c r="E30" i="1"/>
  <c r="E29" i="1"/>
  <c r="B23" i="1"/>
  <c r="E22" i="1"/>
  <c r="E21" i="1"/>
  <c r="E23" i="1" s="1"/>
  <c r="D17" i="1"/>
  <c r="C17" i="1"/>
  <c r="B17" i="1"/>
  <c r="E17" i="1" s="1"/>
  <c r="D16" i="1"/>
  <c r="D18" i="1" s="1"/>
  <c r="C16" i="1"/>
  <c r="C18" i="1" s="1"/>
  <c r="B16" i="1"/>
  <c r="E15" i="1"/>
  <c r="E14" i="1"/>
  <c r="D11" i="1"/>
  <c r="C11" i="1"/>
  <c r="B11" i="1"/>
  <c r="E10" i="1"/>
  <c r="E9" i="1"/>
  <c r="E5" i="1"/>
  <c r="E4" i="1"/>
  <c r="E6" i="1" s="1"/>
  <c r="B18" i="1" l="1"/>
  <c r="E11" i="1"/>
  <c r="B49" i="1"/>
  <c r="C49" i="1" s="1"/>
  <c r="E49" i="1" s="1"/>
  <c r="E32" i="1"/>
  <c r="D52" i="1" s="1"/>
  <c r="E16" i="1"/>
  <c r="E18" i="1" s="1"/>
  <c r="B48" i="1"/>
  <c r="C48" i="1" s="1"/>
  <c r="D48" i="1"/>
  <c r="D53" i="1" s="1"/>
  <c r="D39" i="1" l="1"/>
  <c r="D38" i="1"/>
  <c r="E26" i="1"/>
  <c r="B39" i="1" s="1"/>
  <c r="E39" i="1" s="1"/>
  <c r="D26" i="1"/>
  <c r="B38" i="1" s="1"/>
  <c r="E38" i="1" s="1"/>
  <c r="E48" i="1"/>
  <c r="B61" i="1" l="1"/>
  <c r="C53" i="1"/>
  <c r="E53" i="1" s="1"/>
  <c r="B59" i="1"/>
  <c r="C52" i="1"/>
  <c r="E52" i="1" s="1"/>
  <c r="E54" i="1" s="1"/>
  <c r="E55" i="1" s="1"/>
  <c r="C59" i="1"/>
  <c r="C61" i="1"/>
</calcChain>
</file>

<file path=xl/sharedStrings.xml><?xml version="1.0" encoding="utf-8"?>
<sst xmlns="http://schemas.openxmlformats.org/spreadsheetml/2006/main" count="98" uniqueCount="72">
  <si>
    <t>Eksempel på en leiestedskalkyle</t>
  </si>
  <si>
    <t>Pris per kvm</t>
  </si>
  <si>
    <t>Areal</t>
  </si>
  <si>
    <t>Årlig kostnad</t>
  </si>
  <si>
    <t>Bygningsavskrivninger</t>
  </si>
  <si>
    <t>Internhusleie</t>
  </si>
  <si>
    <t>Sum</t>
  </si>
  <si>
    <t>Utstyr 1</t>
  </si>
  <si>
    <t>Utstyr 2</t>
  </si>
  <si>
    <t>Utstyr 3</t>
  </si>
  <si>
    <t>Felles driftsmidler</t>
  </si>
  <si>
    <t>Serviceavtaler</t>
  </si>
  <si>
    <t>Gass</t>
  </si>
  <si>
    <t>Kjemikalier</t>
  </si>
  <si>
    <t>Driftsmateriell</t>
  </si>
  <si>
    <t>Teknisk støtte</t>
  </si>
  <si>
    <t>Klargjøring til bruk</t>
  </si>
  <si>
    <t>Lønns-kostnad</t>
  </si>
  <si>
    <t>Indirekte kostnader</t>
  </si>
  <si>
    <t>Tekniker 1</t>
  </si>
  <si>
    <t>Tekniker 2</t>
  </si>
  <si>
    <t>Totalt</t>
  </si>
  <si>
    <t>Åpningstid pr uke</t>
  </si>
  <si>
    <t>Vedlikeholds- og ubrukt tid</t>
  </si>
  <si>
    <t>Antall uker</t>
  </si>
  <si>
    <t>Kapasitet</t>
  </si>
  <si>
    <t>Timepris</t>
  </si>
  <si>
    <t xml:space="preserve">          /</t>
  </si>
  <si>
    <t>Sum arealkostnader</t>
  </si>
  <si>
    <t>Avskrivninger</t>
  </si>
  <si>
    <t>Sum avskrivninger</t>
  </si>
  <si>
    <t>Sum felles driftsmidler</t>
  </si>
  <si>
    <t>Sum teknisk støtte</t>
  </si>
  <si>
    <t>Sum leiestedskostnader</t>
  </si>
  <si>
    <t>Bidragsprosjekter</t>
  </si>
  <si>
    <t>Oppdragsprosjekter</t>
  </si>
  <si>
    <t>Bidrag</t>
  </si>
  <si>
    <t>Oppdrag</t>
  </si>
  <si>
    <t>Avanse på oppdrag</t>
  </si>
  <si>
    <t>Antall utstyrsenheter</t>
  </si>
  <si>
    <t>Vedlikehold 20% og 10% ubrukt</t>
  </si>
  <si>
    <t>tid i gjennomsnitt.</t>
  </si>
  <si>
    <t>Eksklusiv mva</t>
  </si>
  <si>
    <t>Kostnadene er med bakgrunn i</t>
  </si>
  <si>
    <t>artsgruppe 64 og 65, og viser</t>
  </si>
  <si>
    <t>et gjennomsnittlig årlig nivå.</t>
  </si>
  <si>
    <t>Kommentarer</t>
  </si>
  <si>
    <t>Tekniker 2 bruker i tillegg 10%</t>
  </si>
  <si>
    <t>Prosentpåslag</t>
  </si>
  <si>
    <t>Inngangspris</t>
  </si>
  <si>
    <t>Spesialutstyr</t>
  </si>
  <si>
    <t>Teknikerbistand</t>
  </si>
  <si>
    <t>Gjelder for utstyr 3</t>
  </si>
  <si>
    <t>Fratrukket snitt øvrig utstyr</t>
  </si>
  <si>
    <t>Tilleggsprising for tekniker og spesialutstyr</t>
  </si>
  <si>
    <t>Kontroll</t>
  </si>
  <si>
    <t>Tilleggspris for særlig kostbare utstyrsenheter</t>
  </si>
  <si>
    <t>Kontrollregning ved 100% utnyttelse av den dimensjonerte kapasiteten (forutsatt bidragsprosjekter):</t>
  </si>
  <si>
    <t>Bruk av utstyr 3</t>
  </si>
  <si>
    <t>Timeprisliste</t>
  </si>
  <si>
    <t>Oppdrag (ekskl. mva)</t>
  </si>
  <si>
    <t>Kun kostnader på bevilgning.</t>
  </si>
  <si>
    <t>Årlige tilleggs-kostnader</t>
  </si>
  <si>
    <t>Inkl. uforutsette hendelser</t>
  </si>
  <si>
    <t>Tilgjengelig
 tid per år</t>
  </si>
  <si>
    <t>Totale kostnader</t>
  </si>
  <si>
    <t>BOA finansiert</t>
  </si>
  <si>
    <t>Bevilgningsfinansiert</t>
  </si>
  <si>
    <t>Utstyr 1 er anskaffet med BOA-</t>
  </si>
  <si>
    <t>midler. Utstyr 3 prises særskilt.</t>
  </si>
  <si>
    <t>Fratrukket utstyr 3</t>
  </si>
  <si>
    <t>av tiden til utførelse av forsøk.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</si>
</sst>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5" applyNumberFormat="0" applyFill="0" applyAlignment="0" applyProtection="0"/>
    <xf numFmtId="0" fontId="7" fillId="3" borderId="6" applyNumberFormat="0" applyAlignment="0" applyProtection="0"/>
  </cellStyleXfs>
  <cellXfs count="41">
    <xf numFmtId="0" fontId="0" fillId="0" borderId="0" xfId="0"/>
    <xf numFmtId="0" fontId="2" fillId="0" borderId="1" xfId="2"/>
    <xf numFmtId="0" fontId="3" fillId="0" borderId="2" xfId="3"/>
    <xf numFmtId="0" fontId="3" fillId="0" borderId="2" xfId="3" applyAlignment="1">
      <alignment horizontal="center" wrapText="1"/>
    </xf>
    <xf numFmtId="0" fontId="3" fillId="0" borderId="2" xfId="3" applyAlignment="1">
      <alignment horizontal="right"/>
    </xf>
    <xf numFmtId="165" fontId="0" fillId="2" borderId="0" xfId="1" applyNumberFormat="1" applyFont="1" applyFill="1"/>
    <xf numFmtId="0" fontId="0" fillId="2" borderId="0" xfId="0" applyFill="1"/>
    <xf numFmtId="165" fontId="0" fillId="0" borderId="0" xfId="1" applyNumberFormat="1" applyFont="1"/>
    <xf numFmtId="0" fontId="4" fillId="0" borderId="3" xfId="0" applyFont="1" applyBorder="1"/>
    <xf numFmtId="165" fontId="4" fillId="0" borderId="3" xfId="1" applyNumberFormat="1" applyFont="1" applyBorder="1"/>
    <xf numFmtId="0" fontId="3" fillId="0" borderId="2" xfId="3" applyAlignment="1">
      <alignment horizontal="right" wrapText="1"/>
    </xf>
    <xf numFmtId="166" fontId="0" fillId="2" borderId="0" xfId="0" applyNumberFormat="1" applyFill="1"/>
    <xf numFmtId="165" fontId="0" fillId="0" borderId="0" xfId="0" applyNumberFormat="1"/>
    <xf numFmtId="0" fontId="4" fillId="0" borderId="0" xfId="0" applyFont="1" applyAlignment="1">
      <alignment wrapText="1"/>
    </xf>
    <xf numFmtId="165" fontId="4" fillId="0" borderId="0" xfId="0" applyNumberFormat="1" applyFont="1"/>
    <xf numFmtId="0" fontId="0" fillId="2" borderId="0" xfId="0" applyNumberFormat="1" applyFill="1"/>
    <xf numFmtId="9" fontId="0" fillId="2" borderId="0" xfId="0" applyNumberFormat="1" applyFill="1"/>
    <xf numFmtId="1" fontId="0" fillId="2" borderId="0" xfId="1" applyNumberFormat="1" applyFont="1" applyFill="1"/>
    <xf numFmtId="0" fontId="0" fillId="0" borderId="0" xfId="0" quotePrefix="1" applyFont="1" applyAlignment="1">
      <alignment horizontal="left" indent="2"/>
    </xf>
    <xf numFmtId="0" fontId="4" fillId="0" borderId="0" xfId="0" applyFont="1" applyBorder="1"/>
    <xf numFmtId="165" fontId="4" fillId="0" borderId="0" xfId="1" applyNumberFormat="1" applyFont="1" applyBorder="1"/>
    <xf numFmtId="0" fontId="3" fillId="0" borderId="2" xfId="3" applyAlignment="1">
      <alignment horizontal="left"/>
    </xf>
    <xf numFmtId="0" fontId="0" fillId="0" borderId="4" xfId="0" applyBorder="1"/>
    <xf numFmtId="165" fontId="0" fillId="0" borderId="4" xfId="0" applyNumberFormat="1" applyBorder="1"/>
    <xf numFmtId="0" fontId="0" fillId="0" borderId="4" xfId="0" quotePrefix="1" applyFont="1" applyBorder="1" applyAlignment="1">
      <alignment horizontal="left" indent="2"/>
    </xf>
    <xf numFmtId="165" fontId="4" fillId="0" borderId="4" xfId="0" applyNumberFormat="1" applyFont="1" applyBorder="1"/>
    <xf numFmtId="166" fontId="4" fillId="0" borderId="3" xfId="0" applyNumberFormat="1" applyFont="1" applyBorder="1"/>
    <xf numFmtId="0" fontId="0" fillId="2" borderId="4" xfId="0" applyNumberFormat="1" applyFill="1" applyBorder="1"/>
    <xf numFmtId="165" fontId="0" fillId="2" borderId="4" xfId="0" applyNumberFormat="1" applyFill="1" applyBorder="1"/>
    <xf numFmtId="165" fontId="0" fillId="0" borderId="0" xfId="0" quotePrefix="1" applyNumberFormat="1" applyFont="1" applyAlignment="1">
      <alignment horizontal="left" indent="2"/>
    </xf>
    <xf numFmtId="165" fontId="0" fillId="0" borderId="4" xfId="0" quotePrefix="1" applyNumberFormat="1" applyFont="1" applyBorder="1" applyAlignment="1">
      <alignment horizontal="left" indent="2"/>
    </xf>
    <xf numFmtId="0" fontId="3" fillId="0" borderId="2" xfId="3" applyAlignment="1">
      <alignment wrapText="1"/>
    </xf>
    <xf numFmtId="0" fontId="6" fillId="0" borderId="2" xfId="3" applyFont="1"/>
    <xf numFmtId="0" fontId="6" fillId="0" borderId="2" xfId="3" applyFont="1" applyAlignment="1">
      <alignment wrapText="1"/>
    </xf>
    <xf numFmtId="165" fontId="7" fillId="3" borderId="6" xfId="5" applyNumberFormat="1"/>
    <xf numFmtId="0" fontId="8" fillId="0" borderId="2" xfId="3" applyFont="1"/>
    <xf numFmtId="0" fontId="9" fillId="0" borderId="0" xfId="0" applyFont="1"/>
    <xf numFmtId="165" fontId="9" fillId="0" borderId="0" xfId="0" applyNumberFormat="1" applyFont="1"/>
    <xf numFmtId="166" fontId="4" fillId="0" borderId="0" xfId="0" applyNumberFormat="1" applyFont="1" applyBorder="1"/>
    <xf numFmtId="0" fontId="5" fillId="0" borderId="0" xfId="4" applyBorder="1"/>
    <xf numFmtId="0" fontId="4" fillId="0" borderId="0" xfId="0" applyFont="1" applyAlignment="1"/>
  </cellXfs>
  <cellStyles count="6">
    <cellStyle name="Komma" xfId="1" builtinId="3"/>
    <cellStyle name="Normal" xfId="0" builtinId="0"/>
    <cellStyle name="Overskrift 1" xfId="2" builtinId="16"/>
    <cellStyle name="Overskrift 2" xfId="4" builtinId="17"/>
    <cellStyle name="Overskrift 3" xfId="3" builtinId="18"/>
    <cellStyle name="Utdata" xfId="5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tabSelected="1" topLeftCell="A7" zoomScale="85" zoomScaleNormal="85" workbookViewId="0">
      <selection activeCell="H36" sqref="H36"/>
    </sheetView>
  </sheetViews>
  <sheetFormatPr baseColWidth="10" defaultColWidth="9.140625" defaultRowHeight="15" x14ac:dyDescent="0.25"/>
  <cols>
    <col min="1" max="1" width="23.140625" customWidth="1"/>
    <col min="2" max="2" width="12.85546875" bestFit="1" customWidth="1"/>
    <col min="3" max="3" width="16.140625" bestFit="1" customWidth="1"/>
    <col min="4" max="4" width="10.7109375" bestFit="1" customWidth="1"/>
    <col min="5" max="5" width="16.28515625" customWidth="1"/>
    <col min="6" max="6" width="30.5703125" customWidth="1"/>
  </cols>
  <sheetData>
    <row r="1" spans="1:6" ht="20.25" thickBot="1" x14ac:dyDescent="0.35">
      <c r="A1" s="1" t="s">
        <v>0</v>
      </c>
      <c r="B1" s="1"/>
      <c r="C1" s="1"/>
      <c r="D1" s="1"/>
      <c r="E1" s="1"/>
      <c r="F1" s="1"/>
    </row>
    <row r="2" spans="1:6" ht="15.75" thickTop="1" x14ac:dyDescent="0.25"/>
    <row r="3" spans="1:6" ht="15.75" thickBot="1" x14ac:dyDescent="0.3">
      <c r="A3" s="2" t="s">
        <v>2</v>
      </c>
      <c r="B3" s="3"/>
      <c r="C3" s="3" t="s">
        <v>1</v>
      </c>
      <c r="D3" s="2" t="s">
        <v>2</v>
      </c>
      <c r="E3" s="4" t="s">
        <v>3</v>
      </c>
      <c r="F3" s="21" t="s">
        <v>46</v>
      </c>
    </row>
    <row r="4" spans="1:6" x14ac:dyDescent="0.25">
      <c r="A4" s="15" t="s">
        <v>4</v>
      </c>
      <c r="C4" s="5">
        <v>1000</v>
      </c>
      <c r="D4" s="6">
        <v>300</v>
      </c>
      <c r="E4" s="7">
        <f>C4*D4</f>
        <v>300000</v>
      </c>
      <c r="F4" s="15"/>
    </row>
    <row r="5" spans="1:6" x14ac:dyDescent="0.25">
      <c r="A5" s="15" t="s">
        <v>5</v>
      </c>
      <c r="C5" s="5">
        <v>1800</v>
      </c>
      <c r="D5" s="6">
        <v>300</v>
      </c>
      <c r="E5" s="7">
        <f>C5*D5</f>
        <v>540000</v>
      </c>
      <c r="F5" s="15"/>
    </row>
    <row r="6" spans="1:6" x14ac:dyDescent="0.25">
      <c r="A6" s="8" t="s">
        <v>28</v>
      </c>
      <c r="B6" s="8"/>
      <c r="C6" s="8"/>
      <c r="D6" s="8"/>
      <c r="E6" s="9">
        <f>SUM(E4:E5)</f>
        <v>840000</v>
      </c>
      <c r="F6" s="9"/>
    </row>
    <row r="7" spans="1:6" x14ac:dyDescent="0.25">
      <c r="A7" s="19"/>
      <c r="B7" s="19"/>
      <c r="C7" s="19"/>
      <c r="D7" s="19"/>
      <c r="E7" s="20"/>
    </row>
    <row r="8" spans="1:6" ht="15.75" thickBot="1" x14ac:dyDescent="0.3">
      <c r="A8" s="2" t="s">
        <v>29</v>
      </c>
      <c r="B8" s="2" t="s">
        <v>7</v>
      </c>
      <c r="C8" s="2" t="s">
        <v>8</v>
      </c>
      <c r="D8" s="2" t="s">
        <v>9</v>
      </c>
      <c r="E8" s="10" t="s">
        <v>21</v>
      </c>
      <c r="F8" s="10"/>
    </row>
    <row r="9" spans="1:6" x14ac:dyDescent="0.25">
      <c r="A9" t="s">
        <v>67</v>
      </c>
      <c r="B9" s="5"/>
      <c r="C9" s="5">
        <v>80000</v>
      </c>
      <c r="D9" s="5">
        <v>1000000</v>
      </c>
      <c r="E9" s="12">
        <f>SUM(B9:D9)</f>
        <v>1080000</v>
      </c>
      <c r="F9" s="15" t="s">
        <v>68</v>
      </c>
    </row>
    <row r="10" spans="1:6" x14ac:dyDescent="0.25">
      <c r="A10" t="s">
        <v>66</v>
      </c>
      <c r="B10" s="5">
        <v>200000</v>
      </c>
      <c r="C10" s="5"/>
      <c r="D10" s="5"/>
      <c r="E10" s="12">
        <f>SUM(B10:D10)</f>
        <v>200000</v>
      </c>
      <c r="F10" s="15" t="s">
        <v>69</v>
      </c>
    </row>
    <row r="11" spans="1:6" x14ac:dyDescent="0.25">
      <c r="A11" s="8" t="s">
        <v>30</v>
      </c>
      <c r="B11" s="9">
        <f>SUM(B9:B10)</f>
        <v>200000</v>
      </c>
      <c r="C11" s="9">
        <f>SUM(C9:C10)</f>
        <v>80000</v>
      </c>
      <c r="D11" s="9">
        <f>SUM(D9:D10)</f>
        <v>1000000</v>
      </c>
      <c r="E11" s="9">
        <f>SUM(E9:E10)</f>
        <v>1280000</v>
      </c>
      <c r="F11" s="9"/>
    </row>
    <row r="12" spans="1:6" x14ac:dyDescent="0.25">
      <c r="A12" s="19"/>
      <c r="B12" s="20"/>
      <c r="C12" s="20"/>
      <c r="D12" s="20"/>
      <c r="E12" s="20"/>
      <c r="F12" s="20"/>
    </row>
    <row r="13" spans="1:6" ht="15.75" thickBot="1" x14ac:dyDescent="0.3">
      <c r="A13" s="2" t="s">
        <v>10</v>
      </c>
      <c r="B13" s="2" t="s">
        <v>7</v>
      </c>
      <c r="C13" s="2" t="s">
        <v>8</v>
      </c>
      <c r="D13" s="2" t="s">
        <v>9</v>
      </c>
      <c r="E13" s="4"/>
      <c r="F13" s="4"/>
    </row>
    <row r="14" spans="1:6" x14ac:dyDescent="0.25">
      <c r="A14" s="15" t="s">
        <v>11</v>
      </c>
      <c r="B14" s="5">
        <v>25000</v>
      </c>
      <c r="C14" s="5">
        <v>25000</v>
      </c>
      <c r="D14" s="5">
        <v>100000</v>
      </c>
      <c r="E14" s="12">
        <f>SUM(B14:D14)</f>
        <v>150000</v>
      </c>
      <c r="F14" s="15" t="s">
        <v>43</v>
      </c>
    </row>
    <row r="15" spans="1:6" x14ac:dyDescent="0.25">
      <c r="A15" s="15" t="s">
        <v>12</v>
      </c>
      <c r="B15" s="5"/>
      <c r="C15" s="5"/>
      <c r="D15" s="5">
        <v>300000</v>
      </c>
      <c r="E15" s="12">
        <f>SUM(B15:D15)</f>
        <v>300000</v>
      </c>
      <c r="F15" s="15" t="s">
        <v>44</v>
      </c>
    </row>
    <row r="16" spans="1:6" x14ac:dyDescent="0.25">
      <c r="A16" s="15" t="s">
        <v>13</v>
      </c>
      <c r="B16" s="5">
        <f>75000/3</f>
        <v>25000</v>
      </c>
      <c r="C16" s="5">
        <f>75000/3</f>
        <v>25000</v>
      </c>
      <c r="D16" s="5">
        <f>75000/3</f>
        <v>25000</v>
      </c>
      <c r="E16" s="12">
        <f>SUM(B16:D16)</f>
        <v>75000</v>
      </c>
      <c r="F16" s="15" t="s">
        <v>45</v>
      </c>
    </row>
    <row r="17" spans="1:6" x14ac:dyDescent="0.25">
      <c r="A17" s="15" t="s">
        <v>14</v>
      </c>
      <c r="B17" s="5">
        <f>25000/3</f>
        <v>8333.3333333333339</v>
      </c>
      <c r="C17" s="5">
        <f>25000/3</f>
        <v>8333.3333333333339</v>
      </c>
      <c r="D17" s="5">
        <f>25000/3</f>
        <v>8333.3333333333339</v>
      </c>
      <c r="E17" s="12">
        <f>SUM(B17:D17)</f>
        <v>25000</v>
      </c>
      <c r="F17" s="15" t="s">
        <v>61</v>
      </c>
    </row>
    <row r="18" spans="1:6" x14ac:dyDescent="0.25">
      <c r="A18" s="8" t="s">
        <v>31</v>
      </c>
      <c r="B18" s="9">
        <f>SUM(B14:B17)</f>
        <v>58333.333333333336</v>
      </c>
      <c r="C18" s="9">
        <f>SUM(C14:C17)</f>
        <v>58333.333333333336</v>
      </c>
      <c r="D18" s="9">
        <f>SUM(D14:D17)</f>
        <v>433333.33333333331</v>
      </c>
      <c r="E18" s="9">
        <f>SUM(E14:E17)</f>
        <v>550000</v>
      </c>
      <c r="F18" s="9"/>
    </row>
    <row r="19" spans="1:6" x14ac:dyDescent="0.25">
      <c r="A19" s="19"/>
      <c r="B19" s="20"/>
      <c r="C19" s="20"/>
      <c r="D19" s="20"/>
      <c r="E19" s="20"/>
      <c r="F19" s="20"/>
    </row>
    <row r="20" spans="1:6" ht="30.75" thickBot="1" x14ac:dyDescent="0.3">
      <c r="A20" s="2" t="s">
        <v>15</v>
      </c>
      <c r="B20" s="3" t="s">
        <v>16</v>
      </c>
      <c r="C20" s="3" t="s">
        <v>17</v>
      </c>
      <c r="D20" s="3" t="s">
        <v>18</v>
      </c>
      <c r="E20" s="10"/>
      <c r="F20" s="4"/>
    </row>
    <row r="21" spans="1:6" x14ac:dyDescent="0.25">
      <c r="A21" s="15" t="s">
        <v>19</v>
      </c>
      <c r="B21" s="11">
        <v>1</v>
      </c>
      <c r="C21" s="5">
        <v>700000</v>
      </c>
      <c r="D21" s="5">
        <v>160000</v>
      </c>
      <c r="E21" s="12">
        <f>B21*C21+B21*D21</f>
        <v>860000</v>
      </c>
      <c r="F21" s="15" t="s">
        <v>47</v>
      </c>
    </row>
    <row r="22" spans="1:6" x14ac:dyDescent="0.25">
      <c r="A22" s="15" t="s">
        <v>20</v>
      </c>
      <c r="B22" s="6">
        <v>0.2</v>
      </c>
      <c r="C22" s="5">
        <v>700000</v>
      </c>
      <c r="D22" s="5">
        <v>160000</v>
      </c>
      <c r="E22" s="12">
        <f>B22*C22+B22*D22</f>
        <v>172000</v>
      </c>
      <c r="F22" s="15" t="s">
        <v>71</v>
      </c>
    </row>
    <row r="23" spans="1:6" x14ac:dyDescent="0.25">
      <c r="A23" s="8" t="s">
        <v>32</v>
      </c>
      <c r="B23" s="26">
        <f>SUM(B21:B22)</f>
        <v>1.2</v>
      </c>
      <c r="C23" s="8"/>
      <c r="D23" s="8"/>
      <c r="E23" s="9">
        <f>SUM(E21:E22)</f>
        <v>1032000</v>
      </c>
      <c r="F23" s="9"/>
    </row>
    <row r="24" spans="1:6" x14ac:dyDescent="0.25">
      <c r="A24" s="19"/>
      <c r="B24" s="38"/>
      <c r="C24" s="19"/>
      <c r="D24" s="19"/>
      <c r="E24" s="20"/>
      <c r="F24" s="20"/>
    </row>
    <row r="25" spans="1:6" ht="16.5" thickBot="1" x14ac:dyDescent="0.3">
      <c r="A25" s="32" t="s">
        <v>65</v>
      </c>
      <c r="B25" s="2"/>
      <c r="C25" s="2"/>
      <c r="D25" s="2" t="s">
        <v>36</v>
      </c>
      <c r="E25" s="4" t="s">
        <v>37</v>
      </c>
      <c r="F25" s="4"/>
    </row>
    <row r="26" spans="1:6" x14ac:dyDescent="0.25">
      <c r="A26" s="13" t="s">
        <v>33</v>
      </c>
      <c r="D26" s="14">
        <f>E23+E18+E9+E6</f>
        <v>3502000</v>
      </c>
      <c r="E26" s="14">
        <f>E23+E18+E11+E6</f>
        <v>3702000</v>
      </c>
    </row>
    <row r="27" spans="1:6" x14ac:dyDescent="0.25">
      <c r="A27" s="40"/>
      <c r="D27" s="14"/>
      <c r="E27" s="14"/>
    </row>
    <row r="28" spans="1:6" ht="30.75" thickBot="1" x14ac:dyDescent="0.3">
      <c r="A28" s="2" t="s">
        <v>39</v>
      </c>
      <c r="B28" s="3" t="s">
        <v>22</v>
      </c>
      <c r="C28" s="3" t="s">
        <v>23</v>
      </c>
      <c r="D28" s="10" t="s">
        <v>24</v>
      </c>
      <c r="E28" s="10" t="s">
        <v>64</v>
      </c>
      <c r="F28" s="4"/>
    </row>
    <row r="29" spans="1:6" x14ac:dyDescent="0.25">
      <c r="A29" s="15" t="s">
        <v>7</v>
      </c>
      <c r="B29" s="15">
        <v>37.5</v>
      </c>
      <c r="C29" s="16">
        <v>0.3</v>
      </c>
      <c r="D29" s="17">
        <v>44</v>
      </c>
      <c r="E29" s="7">
        <f>B29*(1-C29)*D29</f>
        <v>1155</v>
      </c>
      <c r="F29" s="15" t="s">
        <v>40</v>
      </c>
    </row>
    <row r="30" spans="1:6" x14ac:dyDescent="0.25">
      <c r="A30" s="15" t="s">
        <v>8</v>
      </c>
      <c r="B30" s="15">
        <v>37.5</v>
      </c>
      <c r="C30" s="16">
        <v>0.3</v>
      </c>
      <c r="D30" s="17">
        <v>44</v>
      </c>
      <c r="E30" s="7">
        <f>B30*(1-C30)*D30</f>
        <v>1155</v>
      </c>
      <c r="F30" s="15" t="s">
        <v>41</v>
      </c>
    </row>
    <row r="31" spans="1:6" x14ac:dyDescent="0.25">
      <c r="A31" s="15" t="s">
        <v>9</v>
      </c>
      <c r="B31" s="15">
        <v>37.5</v>
      </c>
      <c r="C31" s="16">
        <v>0.3</v>
      </c>
      <c r="D31" s="17">
        <v>44</v>
      </c>
      <c r="E31" s="7">
        <f>B31*(1-C31)*D31</f>
        <v>1155</v>
      </c>
      <c r="F31" s="15"/>
    </row>
    <row r="32" spans="1:6" x14ac:dyDescent="0.25">
      <c r="A32" s="8" t="s">
        <v>6</v>
      </c>
      <c r="B32" s="8"/>
      <c r="C32" s="8"/>
      <c r="D32" s="8"/>
      <c r="E32" s="9">
        <f>SUM(E29:E31)</f>
        <v>3465</v>
      </c>
      <c r="F32" s="9"/>
    </row>
    <row r="33" spans="1:6" x14ac:dyDescent="0.25">
      <c r="A33" s="19"/>
      <c r="B33" s="19"/>
      <c r="C33" s="19"/>
      <c r="D33" s="19"/>
      <c r="E33" s="20"/>
      <c r="F33" s="20"/>
    </row>
    <row r="34" spans="1:6" ht="15.75" thickBot="1" x14ac:dyDescent="0.3">
      <c r="A34" s="2" t="s">
        <v>38</v>
      </c>
      <c r="B34" s="2"/>
      <c r="C34" s="2"/>
      <c r="D34" s="2"/>
      <c r="E34" s="2"/>
      <c r="F34" s="4"/>
    </row>
    <row r="35" spans="1:6" x14ac:dyDescent="0.25">
      <c r="A35" t="s">
        <v>48</v>
      </c>
      <c r="E35" s="16">
        <v>0.3</v>
      </c>
      <c r="F35" s="15" t="s">
        <v>63</v>
      </c>
    </row>
    <row r="37" spans="1:6" ht="16.5" thickBot="1" x14ac:dyDescent="0.3">
      <c r="A37" s="32" t="s">
        <v>49</v>
      </c>
      <c r="B37" s="2" t="s">
        <v>3</v>
      </c>
      <c r="C37" s="2"/>
      <c r="D37" s="4" t="s">
        <v>25</v>
      </c>
      <c r="E37" s="10" t="s">
        <v>26</v>
      </c>
      <c r="F37" s="4"/>
    </row>
    <row r="38" spans="1:6" x14ac:dyDescent="0.25">
      <c r="A38" t="s">
        <v>34</v>
      </c>
      <c r="B38" s="12">
        <f>D26-E9+C11+AVERAGE(C11)-E18+B18+C18+AVERAGE(B18:C18)</f>
        <v>2207000</v>
      </c>
      <c r="C38" s="18" t="s">
        <v>27</v>
      </c>
      <c r="D38" s="12">
        <f>E32</f>
        <v>3465</v>
      </c>
      <c r="E38" s="14">
        <f>B38/D38</f>
        <v>636.9408369408369</v>
      </c>
      <c r="F38" s="15" t="s">
        <v>70</v>
      </c>
    </row>
    <row r="39" spans="1:6" ht="15.75" thickBot="1" x14ac:dyDescent="0.3">
      <c r="A39" s="22" t="s">
        <v>35</v>
      </c>
      <c r="B39" s="23">
        <f>E26-E11+B11+C11+AVERAGE(B11:C11)-E18+B18+C18+AVERAGE(B18:C18)</f>
        <v>2467000.0000000005</v>
      </c>
      <c r="C39" s="24" t="s">
        <v>27</v>
      </c>
      <c r="D39" s="23">
        <f>E32</f>
        <v>3465</v>
      </c>
      <c r="E39" s="25">
        <f>(B39+(B39*E35))/D39</f>
        <v>925.56998556998576</v>
      </c>
      <c r="F39" s="27" t="s">
        <v>42</v>
      </c>
    </row>
    <row r="41" spans="1:6" ht="17.25" x14ac:dyDescent="0.3">
      <c r="A41" s="39" t="s">
        <v>54</v>
      </c>
      <c r="B41" s="39"/>
      <c r="C41" s="39"/>
      <c r="D41" s="39"/>
      <c r="E41" s="39"/>
      <c r="F41" s="39"/>
    </row>
    <row r="43" spans="1:6" ht="16.5" thickBot="1" x14ac:dyDescent="0.3">
      <c r="A43" s="32" t="s">
        <v>51</v>
      </c>
      <c r="B43" s="2" t="s">
        <v>3</v>
      </c>
      <c r="C43" s="2"/>
      <c r="D43" s="4" t="s">
        <v>25</v>
      </c>
      <c r="E43" s="10" t="s">
        <v>26</v>
      </c>
      <c r="F43" s="10"/>
    </row>
    <row r="44" spans="1:6" x14ac:dyDescent="0.25">
      <c r="A44" t="s">
        <v>34</v>
      </c>
      <c r="B44" s="5">
        <v>860000</v>
      </c>
      <c r="C44" s="18" t="s">
        <v>27</v>
      </c>
      <c r="D44" s="12">
        <v>1628</v>
      </c>
      <c r="E44" s="14">
        <f>B44/D44</f>
        <v>528.25552825552825</v>
      </c>
      <c r="F44" s="15"/>
    </row>
    <row r="45" spans="1:6" ht="15.75" thickBot="1" x14ac:dyDescent="0.3">
      <c r="A45" s="22" t="s">
        <v>35</v>
      </c>
      <c r="B45" s="28">
        <v>860000</v>
      </c>
      <c r="C45" s="24" t="s">
        <v>27</v>
      </c>
      <c r="D45" s="23">
        <v>1628</v>
      </c>
      <c r="E45" s="25">
        <f>B45/D45*(1+E35)</f>
        <v>686.73218673218673</v>
      </c>
      <c r="F45" s="27" t="s">
        <v>42</v>
      </c>
    </row>
    <row r="47" spans="1:6" ht="48" thickBot="1" x14ac:dyDescent="0.3">
      <c r="A47" s="33" t="s">
        <v>56</v>
      </c>
      <c r="B47" s="31" t="s">
        <v>62</v>
      </c>
      <c r="C47" s="3" t="s">
        <v>53</v>
      </c>
      <c r="D47" s="4" t="s">
        <v>25</v>
      </c>
      <c r="E47" s="10" t="s">
        <v>26</v>
      </c>
      <c r="F47" s="10"/>
    </row>
    <row r="48" spans="1:6" x14ac:dyDescent="0.25">
      <c r="A48" t="s">
        <v>34</v>
      </c>
      <c r="B48" s="29">
        <f>D11+D18</f>
        <v>1433333.3333333333</v>
      </c>
      <c r="C48" s="29">
        <f>B48-AVERAGE(C11)-AVERAGE(B18:C18)</f>
        <v>1295000</v>
      </c>
      <c r="D48" s="29">
        <f>E31</f>
        <v>1155</v>
      </c>
      <c r="E48" s="14">
        <f>C48/D48</f>
        <v>1121.2121212121212</v>
      </c>
      <c r="F48" s="15" t="s">
        <v>52</v>
      </c>
    </row>
    <row r="49" spans="1:6" ht="15.75" thickBot="1" x14ac:dyDescent="0.3">
      <c r="A49" s="22" t="s">
        <v>35</v>
      </c>
      <c r="B49" s="30">
        <f>D11+D18</f>
        <v>1433333.3333333333</v>
      </c>
      <c r="C49" s="30">
        <f>B49-AVERAGE(B11:C11)-AVERAGE(B18:C18)</f>
        <v>1235000</v>
      </c>
      <c r="D49" s="30">
        <f>E31</f>
        <v>1155</v>
      </c>
      <c r="E49" s="25">
        <f>C49/D49*(1+E35)</f>
        <v>1390.0432900432902</v>
      </c>
      <c r="F49" s="27" t="s">
        <v>42</v>
      </c>
    </row>
    <row r="50" spans="1:6" x14ac:dyDescent="0.25">
      <c r="E50" s="12"/>
    </row>
    <row r="51" spans="1:6" x14ac:dyDescent="0.25">
      <c r="A51" t="s">
        <v>57</v>
      </c>
    </row>
    <row r="52" spans="1:6" x14ac:dyDescent="0.25">
      <c r="B52" t="s">
        <v>49</v>
      </c>
      <c r="C52" s="12">
        <f>E38</f>
        <v>636.9408369408369</v>
      </c>
      <c r="D52" s="12">
        <f>E32-E31</f>
        <v>2310</v>
      </c>
      <c r="E52" s="12">
        <f>C52*D52</f>
        <v>1471333.3333333333</v>
      </c>
    </row>
    <row r="53" spans="1:6" x14ac:dyDescent="0.25">
      <c r="B53" t="s">
        <v>50</v>
      </c>
      <c r="C53" s="12">
        <f>E48+E38</f>
        <v>1758.152958152958</v>
      </c>
      <c r="D53" s="12">
        <f>D48</f>
        <v>1155</v>
      </c>
      <c r="E53" s="7">
        <f>C53*D53</f>
        <v>2030666.6666666665</v>
      </c>
    </row>
    <row r="54" spans="1:6" x14ac:dyDescent="0.25">
      <c r="E54" s="12">
        <f>E52+E53</f>
        <v>3502000</v>
      </c>
    </row>
    <row r="55" spans="1:6" x14ac:dyDescent="0.25">
      <c r="D55" t="s">
        <v>55</v>
      </c>
      <c r="E55" s="34">
        <f>E54-D26</f>
        <v>0</v>
      </c>
    </row>
    <row r="58" spans="1:6" ht="15.75" thickBot="1" x14ac:dyDescent="0.3">
      <c r="A58" s="35" t="s">
        <v>59</v>
      </c>
      <c r="B58" s="35" t="s">
        <v>36</v>
      </c>
      <c r="C58" s="35" t="s">
        <v>60</v>
      </c>
    </row>
    <row r="59" spans="1:6" x14ac:dyDescent="0.25">
      <c r="A59" s="36" t="s">
        <v>49</v>
      </c>
      <c r="B59" s="37">
        <f>E38</f>
        <v>636.9408369408369</v>
      </c>
      <c r="C59" s="37">
        <f>E39</f>
        <v>925.56998556998576</v>
      </c>
    </row>
    <row r="60" spans="1:6" x14ac:dyDescent="0.25">
      <c r="A60" s="36" t="s">
        <v>51</v>
      </c>
      <c r="B60" s="37">
        <f>E44</f>
        <v>528.25552825552825</v>
      </c>
      <c r="C60" s="37">
        <f>E45</f>
        <v>686.73218673218673</v>
      </c>
    </row>
    <row r="61" spans="1:6" x14ac:dyDescent="0.25">
      <c r="A61" s="36" t="s">
        <v>58</v>
      </c>
      <c r="B61" s="37">
        <f>E48+E38</f>
        <v>1758.152958152958</v>
      </c>
      <c r="C61" s="37">
        <f>E49+E39</f>
        <v>2315.6132756132761</v>
      </c>
    </row>
  </sheetData>
  <pageMargins left="0.70866141732283472" right="0.5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Simen Finne Jørgensen</dc:creator>
  <cp:lastModifiedBy>Ann Elin B. Andersen</cp:lastModifiedBy>
  <cp:lastPrinted>2013-09-23T21:32:45Z</cp:lastPrinted>
  <dcterms:created xsi:type="dcterms:W3CDTF">2013-09-23T20:48:01Z</dcterms:created>
  <dcterms:modified xsi:type="dcterms:W3CDTF">2018-05-24T08:20:14Z</dcterms:modified>
</cp:coreProperties>
</file>